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it\FS\インターネット公開\建築住宅課\★HP素材\ブロック塀用\"/>
    </mc:Choice>
  </mc:AlternateContent>
  <bookViews>
    <workbookView showHorizontalScroll="0" xWindow="0" yWindow="0" windowWidth="14190" windowHeight="7665"/>
  </bookViews>
  <sheets>
    <sheet name="補助金計算シート" sheetId="2" r:id="rId1"/>
  </sheets>
  <definedNames>
    <definedName name="_xlnm.Print_Area" localSheetId="0">補助金計算シート!$A$1:$P$34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B18" i="2"/>
  <c r="O3" i="2"/>
  <c r="F22" i="2" s="1"/>
  <c r="N3" i="2"/>
  <c r="F20" i="2" s="1"/>
  <c r="L3" i="2"/>
  <c r="L4" i="2" s="1"/>
  <c r="B16" i="2" s="1"/>
  <c r="K3" i="2"/>
  <c r="K4" i="2" s="1"/>
  <c r="B15" i="2" s="1"/>
  <c r="J3" i="2"/>
  <c r="J4" i="2" s="1"/>
  <c r="B14" i="2" s="1"/>
  <c r="B20" i="2" l="1"/>
  <c r="B25" i="2"/>
  <c r="M3" i="2"/>
  <c r="B13" i="2" s="1"/>
  <c r="P13" i="2" l="1"/>
  <c r="C13" i="2"/>
  <c r="F13" i="2"/>
  <c r="F12" i="2"/>
  <c r="B12" i="2"/>
</calcChain>
</file>

<file path=xl/sharedStrings.xml><?xml version="1.0" encoding="utf-8"?>
<sst xmlns="http://schemas.openxmlformats.org/spreadsheetml/2006/main" count="28" uniqueCount="26">
  <si>
    <t>円</t>
    <rPh sb="0" eb="1">
      <t>エン</t>
    </rPh>
    <phoneticPr fontId="2"/>
  </si>
  <si>
    <t>ｘ</t>
    <phoneticPr fontId="2"/>
  </si>
  <si>
    <t>(対象事業)</t>
    <rPh sb="1" eb="3">
      <t>タイショウ</t>
    </rPh>
    <rPh sb="3" eb="5">
      <t>ジギョウ</t>
    </rPh>
    <phoneticPr fontId="2"/>
  </si>
  <si>
    <t>補助金計算シート(参考)</t>
    <rPh sb="0" eb="5">
      <t>ホジョキンケイサン</t>
    </rPh>
    <rPh sb="9" eb="11">
      <t>サンコウ</t>
    </rPh>
    <phoneticPr fontId="2"/>
  </si>
  <si>
    <t>(ブロック塀の延長)</t>
    <rPh sb="5" eb="6">
      <t>ベイ</t>
    </rPh>
    <rPh sb="7" eb="9">
      <t>エンチョウ</t>
    </rPh>
    <phoneticPr fontId="2"/>
  </si>
  <si>
    <t>　　　△選択してください</t>
    <rPh sb="4" eb="6">
      <t>センタク</t>
    </rPh>
    <phoneticPr fontId="2"/>
  </si>
  <si>
    <t>メートル</t>
    <phoneticPr fontId="2"/>
  </si>
  <si>
    <t>(施工業者からの見積金額)</t>
    <rPh sb="1" eb="5">
      <t>セコウギョウシャ</t>
    </rPh>
    <rPh sb="8" eb="12">
      <t>ミツモリキンガク</t>
    </rPh>
    <phoneticPr fontId="2"/>
  </si>
  <si>
    <t>　　　△消費税等込みの金額を入力してください</t>
    <rPh sb="4" eb="8">
      <t>ショウヒゼイトウ</t>
    </rPh>
    <rPh sb="8" eb="9">
      <t>コ</t>
    </rPh>
    <rPh sb="11" eb="13">
      <t>キンガク</t>
    </rPh>
    <rPh sb="14" eb="16">
      <t>ニュウリョク</t>
    </rPh>
    <phoneticPr fontId="2"/>
  </si>
  <si>
    <t>(計算結果)</t>
    <rPh sb="1" eb="5">
      <t>ケイサンケッカ</t>
    </rPh>
    <phoneticPr fontId="2"/>
  </si>
  <si>
    <t>ブロック塀の撤去</t>
    <rPh sb="4" eb="5">
      <t>ベイ</t>
    </rPh>
    <rPh sb="6" eb="8">
      <t>テッキョ</t>
    </rPh>
    <phoneticPr fontId="2"/>
  </si>
  <si>
    <t>両方</t>
    <rPh sb="0" eb="2">
      <t>リョウホウ</t>
    </rPh>
    <phoneticPr fontId="2"/>
  </si>
  <si>
    <t>フェンス等の設置</t>
    <rPh sb="4" eb="5">
      <t>トウ</t>
    </rPh>
    <rPh sb="6" eb="8">
      <t>セッチ</t>
    </rPh>
    <phoneticPr fontId="2"/>
  </si>
  <si>
    <t>　　△メートル単位で小数点第2位を四捨五入して</t>
    <rPh sb="7" eb="9">
      <t>タンイ</t>
    </rPh>
    <rPh sb="10" eb="13">
      <t>ショウスウテン</t>
    </rPh>
    <rPh sb="13" eb="14">
      <t>ダイ</t>
    </rPh>
    <rPh sb="15" eb="16">
      <t>イ</t>
    </rPh>
    <rPh sb="17" eb="21">
      <t>シシャゴニュウ</t>
    </rPh>
    <phoneticPr fontId="2"/>
  </si>
  <si>
    <t>　　　小数点第1位まで入力してください</t>
    <rPh sb="3" eb="6">
      <t>ショウスウテン</t>
    </rPh>
    <rPh sb="6" eb="7">
      <t>ダイ</t>
    </rPh>
    <rPh sb="8" eb="9">
      <t>イ</t>
    </rPh>
    <rPh sb="11" eb="13">
      <t>ニュウリョク</t>
    </rPh>
    <phoneticPr fontId="2"/>
  </si>
  <si>
    <t>=</t>
    <phoneticPr fontId="2"/>
  </si>
  <si>
    <t>上限金額</t>
    <rPh sb="0" eb="4">
      <t>ジョウゲンキンガク</t>
    </rPh>
    <phoneticPr fontId="2"/>
  </si>
  <si>
    <t>…①</t>
    <phoneticPr fontId="2"/>
  </si>
  <si>
    <t>…②</t>
    <phoneticPr fontId="2"/>
  </si>
  <si>
    <t>…③</t>
    <phoneticPr fontId="2"/>
  </si>
  <si>
    <t>円</t>
    <phoneticPr fontId="2"/>
  </si>
  <si>
    <t>(計算明細)</t>
    <phoneticPr fontId="2"/>
  </si>
  <si>
    <t>①・②・③の内最も少ない額が補助金となります。</t>
    <rPh sb="6" eb="7">
      <t>ウチ</t>
    </rPh>
    <rPh sb="7" eb="8">
      <t>モット</t>
    </rPh>
    <rPh sb="9" eb="10">
      <t>スク</t>
    </rPh>
    <rPh sb="12" eb="13">
      <t>ガク</t>
    </rPh>
    <rPh sb="14" eb="17">
      <t>ホジョキン</t>
    </rPh>
    <phoneticPr fontId="2"/>
  </si>
  <si>
    <t>実際の補助金額とは異なる場合があります。</t>
    <rPh sb="0" eb="2">
      <t>ジッサイ</t>
    </rPh>
    <rPh sb="3" eb="7">
      <t>ホジョキンガク</t>
    </rPh>
    <rPh sb="9" eb="10">
      <t>コト</t>
    </rPh>
    <rPh sb="12" eb="14">
      <t>バアイ</t>
    </rPh>
    <phoneticPr fontId="2"/>
  </si>
  <si>
    <t>※この計算シートは参考金額です。　　　　　</t>
    <phoneticPr fontId="2"/>
  </si>
  <si>
    <t>ブロック塀の撤去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</si>
</sst>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HGP創英角ﾎﾟｯﾌﾟ体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theme="1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0"/>
      <color rgb="FFFF0000"/>
      <name val="HGP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0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Protection="1">
      <alignment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3" fontId="9" fillId="2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shrinkToFit="1"/>
    </xf>
    <xf numFmtId="3" fontId="9" fillId="2" borderId="18" xfId="0" applyNumberFormat="1" applyFont="1" applyFill="1" applyBorder="1" applyAlignment="1">
      <alignment horizontal="center" vertical="center" shrinkToFit="1"/>
    </xf>
    <xf numFmtId="3" fontId="9" fillId="2" borderId="19" xfId="0" applyNumberFormat="1" applyFont="1" applyFill="1" applyBorder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  <color rgb="FFFF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showRowColHeaders="0" tabSelected="1" view="pageBreakPreview" zoomScaleNormal="100" zoomScaleSheetLayoutView="100" workbookViewId="0">
      <selection activeCell="B8" sqref="B8"/>
    </sheetView>
  </sheetViews>
  <sheetFormatPr defaultRowHeight="18.75" customHeight="1" x14ac:dyDescent="0.15"/>
  <cols>
    <col min="1" max="1" width="3.5" style="1" customWidth="1"/>
    <col min="2" max="2" width="22.875" style="1" customWidth="1"/>
    <col min="3" max="3" width="5.125" style="1" customWidth="1"/>
    <col min="4" max="4" width="6.5" style="1" customWidth="1"/>
    <col min="5" max="5" width="3.875" style="1" customWidth="1"/>
    <col min="6" max="8" width="9" style="1"/>
    <col min="9" max="11" width="9" style="1" hidden="1" customWidth="1"/>
    <col min="12" max="12" width="10" style="1" hidden="1" customWidth="1"/>
    <col min="13" max="14" width="9" style="1" hidden="1" customWidth="1"/>
    <col min="15" max="15" width="10" style="1" hidden="1" customWidth="1"/>
    <col min="16" max="16384" width="9" style="1"/>
  </cols>
  <sheetData>
    <row r="1" spans="1:16" ht="39" customHeight="1" x14ac:dyDescent="0.15">
      <c r="A1" s="25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8.75" customHeight="1" thickBot="1" x14ac:dyDescent="0.2">
      <c r="A2" s="2"/>
      <c r="B2" s="3" t="s">
        <v>2</v>
      </c>
      <c r="C2" s="4"/>
      <c r="D2" s="3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30" customHeight="1" thickBot="1" x14ac:dyDescent="0.2">
      <c r="A3" s="2"/>
      <c r="B3" s="17" t="s">
        <v>25</v>
      </c>
      <c r="C3" s="6"/>
      <c r="D3" s="18">
        <v>20</v>
      </c>
      <c r="E3" s="7" t="s">
        <v>6</v>
      </c>
      <c r="F3" s="4"/>
      <c r="G3" s="4"/>
      <c r="H3" s="4"/>
      <c r="I3" s="4"/>
      <c r="J3" s="4" t="b">
        <f>+IF(B3="",FALSE,TRUE)</f>
        <v>1</v>
      </c>
      <c r="K3" s="4" t="b">
        <f>+IF(D3=0,FALSE,TRUE)</f>
        <v>1</v>
      </c>
      <c r="L3" s="4" t="b">
        <f>+IF(B8=0,FALSE,TRUE)</f>
        <v>1</v>
      </c>
      <c r="M3" s="4" t="b">
        <f>+IF(COUNTIF(J3:L3,TRUE)=3,TRUE,FALSE)</f>
        <v>1</v>
      </c>
      <c r="N3" s="4">
        <f>+VLOOKUP(B3,J6:K8,2,FALSE)</f>
        <v>10000</v>
      </c>
      <c r="O3" s="4">
        <f>+VLOOKUP(B3,J6:L8,3,FALSE)</f>
        <v>133000</v>
      </c>
      <c r="P3" s="5"/>
    </row>
    <row r="4" spans="1:16" ht="18.75" customHeight="1" x14ac:dyDescent="0.15">
      <c r="A4" s="2"/>
      <c r="B4" s="6" t="s">
        <v>5</v>
      </c>
      <c r="C4" s="4"/>
      <c r="D4" s="8" t="s">
        <v>13</v>
      </c>
      <c r="E4" s="4"/>
      <c r="F4" s="4"/>
      <c r="G4" s="4"/>
      <c r="H4" s="4"/>
      <c r="I4" s="4"/>
      <c r="J4" s="4" t="str">
        <f>+IF(J3=TRUE,"","※対象事業を選択してください。")</f>
        <v/>
      </c>
      <c r="K4" s="4" t="str">
        <f>+IF(K3=TRUE,"","※ブロック塀の延長を入力してください。")</f>
        <v/>
      </c>
      <c r="L4" s="4" t="str">
        <f>+IF(L3=TRUE,"","※施工業者からの見積金額を入力してください。")</f>
        <v/>
      </c>
      <c r="M4" s="4"/>
      <c r="N4" s="4"/>
      <c r="O4" s="4"/>
      <c r="P4" s="5"/>
    </row>
    <row r="5" spans="1:16" ht="18.75" customHeight="1" x14ac:dyDescent="0.15">
      <c r="A5" s="2"/>
      <c r="B5" s="4"/>
      <c r="C5" s="4"/>
      <c r="D5" s="8" t="s">
        <v>14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14.25" customHeight="1" x14ac:dyDescent="0.15">
      <c r="A6" s="2"/>
      <c r="B6" s="4"/>
      <c r="C6" s="4"/>
      <c r="D6" s="4"/>
      <c r="E6" s="4"/>
      <c r="F6" s="4"/>
      <c r="G6" s="4"/>
      <c r="H6" s="4"/>
      <c r="I6" s="4"/>
      <c r="J6" s="4" t="s">
        <v>10</v>
      </c>
      <c r="K6" s="4">
        <v>10000</v>
      </c>
      <c r="L6" s="4">
        <v>133000</v>
      </c>
      <c r="M6" s="4"/>
      <c r="N6" s="4"/>
      <c r="O6" s="4"/>
      <c r="P6" s="5"/>
    </row>
    <row r="7" spans="1:16" ht="18.75" customHeight="1" thickBot="1" x14ac:dyDescent="0.2">
      <c r="A7" s="2"/>
      <c r="B7" s="4" t="s">
        <v>7</v>
      </c>
      <c r="C7" s="4"/>
      <c r="D7" s="4"/>
      <c r="E7" s="4"/>
      <c r="F7" s="4"/>
      <c r="G7" s="4"/>
      <c r="H7" s="4"/>
      <c r="I7" s="4"/>
      <c r="J7" s="4" t="s">
        <v>12</v>
      </c>
      <c r="K7" s="4">
        <v>15000</v>
      </c>
      <c r="L7" s="4">
        <v>200000</v>
      </c>
      <c r="M7" s="4"/>
      <c r="N7" s="4"/>
      <c r="O7" s="4"/>
      <c r="P7" s="5"/>
    </row>
    <row r="8" spans="1:16" ht="30" customHeight="1" thickBot="1" x14ac:dyDescent="0.2">
      <c r="A8" s="2"/>
      <c r="B8" s="19">
        <v>200000</v>
      </c>
      <c r="C8" s="9" t="s">
        <v>0</v>
      </c>
      <c r="D8" s="4"/>
      <c r="E8" s="4"/>
      <c r="F8" s="4"/>
      <c r="G8" s="4"/>
      <c r="H8" s="4"/>
      <c r="I8" s="4"/>
      <c r="J8" s="4" t="s">
        <v>11</v>
      </c>
      <c r="K8" s="4">
        <v>25000</v>
      </c>
      <c r="L8" s="4">
        <v>333000</v>
      </c>
      <c r="M8" s="4"/>
      <c r="N8" s="4"/>
      <c r="O8" s="4"/>
      <c r="P8" s="5"/>
    </row>
    <row r="9" spans="1:16" ht="18.75" customHeight="1" x14ac:dyDescent="0.15">
      <c r="A9" s="2"/>
      <c r="B9" s="6" t="s">
        <v>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6" ht="18.7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</row>
    <row r="11" spans="1:16" ht="18.75" customHeight="1" x14ac:dyDescent="0.15">
      <c r="A11" s="2"/>
      <c r="B11" s="4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</row>
    <row r="12" spans="1:16" ht="18.75" customHeight="1" thickBot="1" x14ac:dyDescent="0.2">
      <c r="A12" s="2"/>
      <c r="B12" s="10" t="str">
        <f>+IF(M3=FALSE,"","補助金額は")</f>
        <v>補助金額は</v>
      </c>
      <c r="C12" s="4"/>
      <c r="D12" s="4"/>
      <c r="E12" s="4"/>
      <c r="F12" s="9" t="str">
        <f>+IF(M3=FALSE,"","自己負担額は")</f>
        <v>自己負担額は</v>
      </c>
      <c r="G12" s="4"/>
      <c r="H12" s="4"/>
      <c r="I12" s="4"/>
      <c r="J12" s="4"/>
      <c r="K12" s="4"/>
      <c r="L12" s="4"/>
      <c r="M12" s="4"/>
      <c r="N12" s="4"/>
      <c r="O12" s="4"/>
      <c r="P12" s="5"/>
    </row>
    <row r="13" spans="1:16" ht="36.75" customHeight="1" thickBot="1" x14ac:dyDescent="0.2">
      <c r="A13" s="2"/>
      <c r="B13" s="22">
        <f>+IF(M3=FALSE,"計算できませんでした。",MIN(O3,ROUNDDOWN(B8*2/3,-3),ROUNDDOWN(N3*ROUND(D3,1)*2/3,-3)))</f>
        <v>133000</v>
      </c>
      <c r="C13" s="9" t="str">
        <f>+IF(M3=FALSE,"","円です。")</f>
        <v>円です。</v>
      </c>
      <c r="D13" s="4"/>
      <c r="E13" s="4"/>
      <c r="F13" s="34">
        <f>+IF(M3=FALSE,"計算できませんでした。",B8-B13)</f>
        <v>67000</v>
      </c>
      <c r="G13" s="35"/>
      <c r="H13" s="36"/>
      <c r="I13" s="4"/>
      <c r="J13" s="4"/>
      <c r="K13" s="4"/>
      <c r="L13" s="4"/>
      <c r="M13" s="4"/>
      <c r="N13" s="4"/>
      <c r="O13" s="4"/>
      <c r="P13" s="23" t="str">
        <f>+IF(M3=FALSE,"","円です。")</f>
        <v>円です。</v>
      </c>
    </row>
    <row r="14" spans="1:16" ht="18.75" customHeight="1" x14ac:dyDescent="0.15">
      <c r="A14" s="2"/>
      <c r="B14" s="21" t="str">
        <f>+J4</f>
        <v/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</row>
    <row r="15" spans="1:16" ht="18.75" customHeight="1" x14ac:dyDescent="0.15">
      <c r="A15" s="2"/>
      <c r="B15" s="21" t="str">
        <f>+K4</f>
        <v/>
      </c>
      <c r="C15" s="4"/>
      <c r="D15" s="4"/>
      <c r="E15" s="20"/>
      <c r="F15" s="28" t="s">
        <v>24</v>
      </c>
      <c r="G15" s="29"/>
      <c r="H15" s="29"/>
      <c r="I15" s="29"/>
      <c r="J15" s="29"/>
      <c r="K15" s="29"/>
      <c r="L15" s="29"/>
      <c r="M15" s="29"/>
      <c r="N15" s="29"/>
      <c r="O15" s="29"/>
      <c r="P15" s="30"/>
    </row>
    <row r="16" spans="1:16" ht="18.75" customHeight="1" x14ac:dyDescent="0.15">
      <c r="A16" s="2"/>
      <c r="B16" s="21" t="str">
        <f>+L4</f>
        <v/>
      </c>
      <c r="C16" s="4"/>
      <c r="D16" s="4"/>
      <c r="E16" s="20"/>
      <c r="F16" s="31" t="s">
        <v>23</v>
      </c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18.75" customHeight="1" x14ac:dyDescent="0.15">
      <c r="A17" s="2"/>
      <c r="B17" s="4" t="s">
        <v>21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</row>
    <row r="18" spans="1:16" ht="18.75" customHeight="1" x14ac:dyDescent="0.15">
      <c r="A18" s="2"/>
      <c r="B18" s="39" t="str">
        <f>+"(見積金額)"&amp;TEXT(B8,"#,###")</f>
        <v>(見積金額)200,000</v>
      </c>
      <c r="C18" s="24" t="s">
        <v>1</v>
      </c>
      <c r="D18" s="11">
        <v>2</v>
      </c>
      <c r="E18" s="24" t="s">
        <v>15</v>
      </c>
      <c r="F18" s="37">
        <f>+ROUNDDOWN(B8*2/3,-3)</f>
        <v>133000</v>
      </c>
      <c r="G18" s="37"/>
      <c r="H18" s="24" t="s">
        <v>17</v>
      </c>
      <c r="I18" s="4"/>
      <c r="J18" s="4"/>
      <c r="K18" s="4"/>
      <c r="L18" s="4"/>
      <c r="M18" s="4"/>
      <c r="N18" s="4"/>
      <c r="O18" s="4"/>
      <c r="P18" s="5"/>
    </row>
    <row r="19" spans="1:16" ht="18.75" customHeight="1" x14ac:dyDescent="0.15">
      <c r="A19" s="2"/>
      <c r="B19" s="40"/>
      <c r="C19" s="24"/>
      <c r="D19" s="12">
        <v>3</v>
      </c>
      <c r="E19" s="24"/>
      <c r="F19" s="37"/>
      <c r="G19" s="37"/>
      <c r="H19" s="24"/>
      <c r="I19" s="4"/>
      <c r="J19" s="4"/>
      <c r="K19" s="4"/>
      <c r="L19" s="4"/>
      <c r="M19" s="4"/>
      <c r="N19" s="4"/>
      <c r="O19" s="4"/>
      <c r="P19" s="5"/>
    </row>
    <row r="20" spans="1:16" ht="18.75" customHeight="1" x14ac:dyDescent="0.15">
      <c r="A20" s="2"/>
      <c r="B20" s="41" t="str">
        <f>+TEXT(D3,"#.0")&amp;"メートル x "&amp;TEXT(N3,"#,###")</f>
        <v>20.0メートル x 10,000</v>
      </c>
      <c r="C20" s="24" t="s">
        <v>1</v>
      </c>
      <c r="D20" s="11">
        <v>2</v>
      </c>
      <c r="E20" s="24" t="s">
        <v>15</v>
      </c>
      <c r="F20" s="37">
        <f>+ROUNDDOWN(D3*N3*2/3,-3)</f>
        <v>133000</v>
      </c>
      <c r="G20" s="37"/>
      <c r="H20" s="24" t="s">
        <v>18</v>
      </c>
      <c r="I20" s="4"/>
      <c r="J20" s="4"/>
      <c r="K20" s="4"/>
      <c r="L20" s="4"/>
      <c r="M20" s="4"/>
      <c r="N20" s="4"/>
      <c r="O20" s="4"/>
      <c r="P20" s="5"/>
    </row>
    <row r="21" spans="1:16" ht="18.75" customHeight="1" x14ac:dyDescent="0.15">
      <c r="A21" s="2"/>
      <c r="B21" s="41"/>
      <c r="C21" s="24"/>
      <c r="D21" s="12">
        <v>3</v>
      </c>
      <c r="E21" s="24"/>
      <c r="F21" s="37"/>
      <c r="G21" s="37"/>
      <c r="H21" s="24"/>
      <c r="I21" s="4"/>
      <c r="J21" s="4"/>
      <c r="K21" s="4"/>
      <c r="L21" s="4"/>
      <c r="M21" s="4"/>
      <c r="N21" s="4"/>
      <c r="O21" s="4"/>
      <c r="P21" s="5"/>
    </row>
    <row r="22" spans="1:16" ht="18.75" customHeight="1" x14ac:dyDescent="0.15">
      <c r="A22" s="2"/>
      <c r="B22" s="38" t="s">
        <v>16</v>
      </c>
      <c r="C22" s="38"/>
      <c r="D22" s="38"/>
      <c r="E22" s="38"/>
      <c r="F22" s="37">
        <f>+O3</f>
        <v>133000</v>
      </c>
      <c r="G22" s="37"/>
      <c r="H22" s="24" t="s">
        <v>19</v>
      </c>
      <c r="I22" s="4"/>
      <c r="J22" s="4"/>
      <c r="K22" s="4"/>
      <c r="L22" s="4"/>
      <c r="M22" s="4"/>
      <c r="N22" s="4"/>
      <c r="O22" s="4"/>
      <c r="P22" s="5"/>
    </row>
    <row r="23" spans="1:16" ht="18.75" customHeight="1" x14ac:dyDescent="0.15">
      <c r="A23" s="2"/>
      <c r="B23" s="38"/>
      <c r="C23" s="38"/>
      <c r="D23" s="38"/>
      <c r="E23" s="38"/>
      <c r="F23" s="37"/>
      <c r="G23" s="37"/>
      <c r="H23" s="24"/>
      <c r="I23" s="4"/>
      <c r="J23" s="4"/>
      <c r="K23" s="4"/>
      <c r="L23" s="4"/>
      <c r="M23" s="4"/>
      <c r="N23" s="4"/>
      <c r="O23" s="4"/>
      <c r="P23" s="5"/>
    </row>
    <row r="24" spans="1:16" ht="18.75" customHeight="1" x14ac:dyDescent="0.15">
      <c r="A24" s="2"/>
      <c r="B24" s="4" t="s">
        <v>22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</row>
    <row r="25" spans="1:16" ht="33.75" customHeight="1" x14ac:dyDescent="0.15">
      <c r="A25" s="2"/>
      <c r="B25" s="13">
        <f>+MIN(F18,F20,F22)</f>
        <v>133000</v>
      </c>
      <c r="C25" s="4" t="s">
        <v>20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18.75" customHeight="1" x14ac:dyDescent="0.1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18.75" customHeight="1" x14ac:dyDescent="0.1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1:16" ht="18.75" customHeight="1" x14ac:dyDescent="0.1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18.75" customHeight="1" x14ac:dyDescent="0.1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1:16" ht="18.75" customHeight="1" x14ac:dyDescent="0.1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18.75" customHeight="1" x14ac:dyDescent="0.1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</row>
    <row r="32" spans="1:16" ht="18.75" customHeight="1" x14ac:dyDescent="0.1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18.75" customHeight="1" x14ac:dyDescent="0.1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</row>
    <row r="34" spans="1:16" ht="18.75" customHeight="1" thickBo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</row>
  </sheetData>
  <sheetProtection algorithmName="SHA-512" hashValue="ddWeHo31/zJLgzjM0cVGWuBxYcpsKroujIXZVUrGrkrphwvpQZIGY5Z6+LJazONAb9lwGQMoIYiFY1TMDkJ5ZA==" saltValue="DEIT22WjREr86wzR7FWwdw==" spinCount="100000" sheet="1" objects="1" scenarios="1"/>
  <mergeCells count="17">
    <mergeCell ref="H22:H23"/>
    <mergeCell ref="F22:G23"/>
    <mergeCell ref="B22:E23"/>
    <mergeCell ref="B18:B19"/>
    <mergeCell ref="C18:C19"/>
    <mergeCell ref="E18:E19"/>
    <mergeCell ref="F18:G19"/>
    <mergeCell ref="H18:H19"/>
    <mergeCell ref="B20:B21"/>
    <mergeCell ref="C20:C21"/>
    <mergeCell ref="F20:G21"/>
    <mergeCell ref="E20:E21"/>
    <mergeCell ref="H20:H21"/>
    <mergeCell ref="A1:P1"/>
    <mergeCell ref="F15:P15"/>
    <mergeCell ref="F16:P16"/>
    <mergeCell ref="F13:H13"/>
  </mergeCells>
  <phoneticPr fontId="2"/>
  <dataValidations count="1">
    <dataValidation type="list" allowBlank="1" showInputMessage="1" showErrorMessage="1" sqref="B3">
      <formula1>"ブロック塀の撤去,フェンス等の設置,両方"</formula1>
    </dataValidation>
  </dataValidations>
  <pageMargins left="0.70866141732283472" right="0.70866141732283472" top="0.74803149606299213" bottom="0.74803149606299213" header="0.31496062992125984" footer="0.31496062992125984"/>
  <pageSetup paperSize="9" scale="1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補助金計算シート</vt:lpstr>
      <vt:lpstr>補助金計算シート!Print_Area</vt:lpstr>
    </vt:vector>
  </TitlesOfParts>
  <Company>橋本市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橋本市</dc:creator>
  <cp:lastModifiedBy>橋本市</cp:lastModifiedBy>
  <cp:lastPrinted>2022-09-20T00:57:03Z</cp:lastPrinted>
  <dcterms:created xsi:type="dcterms:W3CDTF">2022-09-16T04:17:31Z</dcterms:created>
  <dcterms:modified xsi:type="dcterms:W3CDTF">2022-09-20T04:37:42Z</dcterms:modified>
</cp:coreProperties>
</file>